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85" yWindow="270" windowWidth="11280" windowHeight="6495"/>
  </bookViews>
  <sheets>
    <sheet name="Sector Time" sheetId="1" r:id="rId1"/>
    <sheet name="Common Junction" sheetId="3" r:id="rId2"/>
    <sheet name="BEC" sheetId="4" r:id="rId3"/>
  </sheets>
  <calcPr calcId="145621"/>
</workbook>
</file>

<file path=xl/calcChain.xml><?xml version="1.0" encoding="utf-8"?>
<calcChain xmlns="http://schemas.openxmlformats.org/spreadsheetml/2006/main">
  <c r="I27" i="3" l="1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H2" i="4" l="1"/>
  <c r="H5" i="4" s="1"/>
  <c r="H4" i="4" l="1"/>
  <c r="B43" i="3" l="1"/>
  <c r="B42" i="3"/>
  <c r="A43" i="3"/>
  <c r="F10" i="3"/>
  <c r="V23" i="3" l="1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P33" i="3"/>
  <c r="R33" i="3" s="1"/>
  <c r="P43" i="3"/>
  <c r="R43" i="3" s="1"/>
  <c r="P42" i="3"/>
  <c r="R42" i="3" s="1"/>
  <c r="P41" i="3"/>
  <c r="R41" i="3" s="1"/>
  <c r="P40" i="3"/>
  <c r="R40" i="3" s="1"/>
  <c r="P39" i="3"/>
  <c r="R39" i="3" s="1"/>
  <c r="P38" i="3"/>
  <c r="R38" i="3" s="1"/>
  <c r="P37" i="3"/>
  <c r="R37" i="3" s="1"/>
  <c r="P36" i="3"/>
  <c r="R36" i="3" s="1"/>
  <c r="P35" i="3"/>
  <c r="R35" i="3" s="1"/>
  <c r="P34" i="3"/>
  <c r="R34" i="3" s="1"/>
  <c r="P32" i="3"/>
  <c r="R32" i="3" s="1"/>
  <c r="P31" i="3"/>
  <c r="R31" i="3" s="1"/>
  <c r="P30" i="3"/>
  <c r="R30" i="3" s="1"/>
  <c r="P27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F23" i="3"/>
  <c r="F22" i="3"/>
  <c r="F21" i="3"/>
  <c r="F20" i="3"/>
  <c r="F19" i="3"/>
  <c r="F18" i="3"/>
  <c r="F17" i="3"/>
  <c r="F16" i="3"/>
  <c r="F15" i="3"/>
  <c r="F14" i="3"/>
  <c r="H43" i="3"/>
  <c r="H42" i="3"/>
  <c r="H41" i="3"/>
  <c r="H40" i="3"/>
  <c r="J40" i="3" s="1"/>
  <c r="H39" i="3"/>
  <c r="H38" i="3"/>
  <c r="H37" i="3"/>
  <c r="H36" i="3"/>
  <c r="J36" i="3" s="1"/>
  <c r="H35" i="3"/>
  <c r="J35" i="3" s="1"/>
  <c r="H34" i="3"/>
  <c r="L43" i="3"/>
  <c r="L42" i="3"/>
  <c r="N42" i="3" s="1"/>
  <c r="L41" i="3"/>
  <c r="L40" i="3"/>
  <c r="N40" i="3" s="1"/>
  <c r="L39" i="3"/>
  <c r="L38" i="3"/>
  <c r="N38" i="3" s="1"/>
  <c r="L37" i="3"/>
  <c r="L36" i="3"/>
  <c r="N36" i="3" s="1"/>
  <c r="L35" i="3"/>
  <c r="L34" i="3"/>
  <c r="N34" i="3" s="1"/>
  <c r="L33" i="3"/>
  <c r="N33" i="3" s="1"/>
  <c r="L32" i="3"/>
  <c r="N32" i="3" s="1"/>
  <c r="H32" i="3"/>
  <c r="J32" i="3" s="1"/>
  <c r="H33" i="3"/>
  <c r="J33" i="3" s="1"/>
  <c r="B24" i="3"/>
  <c r="W19" i="3" s="1"/>
  <c r="D30" i="3"/>
  <c r="F30" i="3" s="1"/>
  <c r="H30" i="3"/>
  <c r="J30" i="3" s="1"/>
  <c r="L30" i="3"/>
  <c r="N30" i="3" s="1"/>
  <c r="B30" i="3"/>
  <c r="D31" i="3"/>
  <c r="F31" i="3" s="1"/>
  <c r="H31" i="3"/>
  <c r="L31" i="3"/>
  <c r="N31" i="3" s="1"/>
  <c r="B31" i="3"/>
  <c r="D32" i="3"/>
  <c r="B32" i="3"/>
  <c r="D33" i="3"/>
  <c r="B33" i="3"/>
  <c r="D34" i="3"/>
  <c r="B34" i="3"/>
  <c r="D35" i="3"/>
  <c r="B35" i="3"/>
  <c r="D36" i="3"/>
  <c r="B36" i="3"/>
  <c r="D37" i="3"/>
  <c r="B37" i="3"/>
  <c r="D38" i="3"/>
  <c r="B38" i="3"/>
  <c r="D39" i="3"/>
  <c r="B39" i="3"/>
  <c r="D40" i="3"/>
  <c r="B40" i="3"/>
  <c r="D41" i="3"/>
  <c r="B41" i="3"/>
  <c r="D42" i="3"/>
  <c r="D43" i="3"/>
  <c r="F43" i="3" s="1"/>
  <c r="J31" i="3"/>
  <c r="J34" i="3"/>
  <c r="N35" i="3"/>
  <c r="J37" i="3"/>
  <c r="N37" i="3"/>
  <c r="J38" i="3"/>
  <c r="J39" i="3"/>
  <c r="N39" i="3"/>
  <c r="J41" i="3"/>
  <c r="N41" i="3"/>
  <c r="J42" i="3"/>
  <c r="J43" i="3"/>
  <c r="N43" i="3"/>
  <c r="N10" i="3"/>
  <c r="F11" i="3"/>
  <c r="N11" i="3"/>
  <c r="F12" i="3"/>
  <c r="N12" i="3"/>
  <c r="F13" i="3"/>
  <c r="N13" i="3"/>
  <c r="N14" i="3"/>
  <c r="N15" i="3"/>
  <c r="N16" i="3"/>
  <c r="N17" i="3"/>
  <c r="N18" i="3"/>
  <c r="N19" i="3"/>
  <c r="N20" i="3"/>
  <c r="N21" i="3"/>
  <c r="N22" i="3"/>
  <c r="N2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L27" i="3"/>
  <c r="D27" i="3"/>
  <c r="F6" i="1"/>
  <c r="E6" i="1"/>
  <c r="B14" i="1"/>
  <c r="V32" i="3" l="1"/>
  <c r="W32" i="3" s="1"/>
  <c r="B44" i="3"/>
  <c r="W21" i="3"/>
  <c r="W13" i="3"/>
  <c r="W11" i="3"/>
  <c r="W17" i="3"/>
  <c r="W23" i="3"/>
  <c r="W15" i="3"/>
  <c r="V41" i="3"/>
  <c r="V39" i="3"/>
  <c r="V37" i="3"/>
  <c r="V35" i="3"/>
  <c r="F41" i="3"/>
  <c r="F39" i="3"/>
  <c r="T39" i="3" s="1"/>
  <c r="U39" i="3" s="1"/>
  <c r="F37" i="3"/>
  <c r="V42" i="3"/>
  <c r="V40" i="3"/>
  <c r="V38" i="3"/>
  <c r="V36" i="3"/>
  <c r="V34" i="3"/>
  <c r="V33" i="3"/>
  <c r="W33" i="3" s="1"/>
  <c r="F36" i="3"/>
  <c r="T36" i="3" s="1"/>
  <c r="U36" i="3" s="1"/>
  <c r="F35" i="3"/>
  <c r="W41" i="3"/>
  <c r="W40" i="3"/>
  <c r="W39" i="3"/>
  <c r="W38" i="3"/>
  <c r="W37" i="3"/>
  <c r="T12" i="3"/>
  <c r="U12" i="3" s="1"/>
  <c r="T10" i="3"/>
  <c r="U10" i="3" s="1"/>
  <c r="T35" i="3"/>
  <c r="U35" i="3" s="1"/>
  <c r="T31" i="3"/>
  <c r="U31" i="3" s="1"/>
  <c r="T14" i="3"/>
  <c r="U14" i="3" s="1"/>
  <c r="T16" i="3"/>
  <c r="U16" i="3" s="1"/>
  <c r="T18" i="3"/>
  <c r="U18" i="3" s="1"/>
  <c r="T20" i="3"/>
  <c r="U20" i="3" s="1"/>
  <c r="T22" i="3"/>
  <c r="U22" i="3" s="1"/>
  <c r="T13" i="3"/>
  <c r="U13" i="3" s="1"/>
  <c r="T11" i="3"/>
  <c r="U11" i="3" s="1"/>
  <c r="T43" i="3"/>
  <c r="U43" i="3" s="1"/>
  <c r="T41" i="3"/>
  <c r="U41" i="3" s="1"/>
  <c r="T37" i="3"/>
  <c r="U37" i="3" s="1"/>
  <c r="T30" i="3"/>
  <c r="U30" i="3" s="1"/>
  <c r="T15" i="3"/>
  <c r="U15" i="3" s="1"/>
  <c r="T17" i="3"/>
  <c r="U17" i="3" s="1"/>
  <c r="T19" i="3"/>
  <c r="U19" i="3" s="1"/>
  <c r="T21" i="3"/>
  <c r="U21" i="3" s="1"/>
  <c r="T23" i="3"/>
  <c r="U23" i="3" s="1"/>
  <c r="W10" i="3"/>
  <c r="F42" i="3"/>
  <c r="T42" i="3" s="1"/>
  <c r="U42" i="3" s="1"/>
  <c r="F40" i="3"/>
  <c r="T40" i="3" s="1"/>
  <c r="U40" i="3" s="1"/>
  <c r="F38" i="3"/>
  <c r="T38" i="3" s="1"/>
  <c r="U38" i="3" s="1"/>
  <c r="F34" i="3"/>
  <c r="T34" i="3" s="1"/>
  <c r="U34" i="3" s="1"/>
  <c r="V43" i="3"/>
  <c r="V31" i="3"/>
  <c r="W31" i="3" s="1"/>
  <c r="W42" i="3"/>
  <c r="W12" i="3"/>
  <c r="W14" i="3"/>
  <c r="W16" i="3"/>
  <c r="W18" i="3"/>
  <c r="W20" i="3"/>
  <c r="W22" i="3"/>
  <c r="V30" i="3"/>
  <c r="W30" i="3" s="1"/>
  <c r="F33" i="3"/>
  <c r="T33" i="3" s="1"/>
  <c r="U33" i="3" s="1"/>
  <c r="W36" i="3"/>
  <c r="W35" i="3"/>
  <c r="W34" i="3"/>
  <c r="E14" i="1"/>
  <c r="F14" i="1"/>
  <c r="W43" i="3"/>
  <c r="F32" i="3"/>
  <c r="T32" i="3" s="1"/>
  <c r="U32" i="3" s="1"/>
  <c r="W24" i="3" l="1"/>
  <c r="U44" i="3"/>
  <c r="R49" i="3" s="1"/>
  <c r="U24" i="3"/>
  <c r="R47" i="3" s="1"/>
  <c r="W44" i="3"/>
  <c r="B16" i="1"/>
  <c r="B18" i="1" s="1"/>
  <c r="D18" i="1" s="1"/>
  <c r="I47" i="3" l="1"/>
  <c r="I51" i="3"/>
  <c r="I49" i="3"/>
</calcChain>
</file>

<file path=xl/sharedStrings.xml><?xml version="1.0" encoding="utf-8"?>
<sst xmlns="http://schemas.openxmlformats.org/spreadsheetml/2006/main" count="136" uniqueCount="63">
  <si>
    <t xml:space="preserve">Quesnel Foret </t>
  </si>
  <si>
    <t>orest District Sector Times</t>
  </si>
  <si>
    <t>ROADS</t>
  </si>
  <si>
    <t>DISTANCE       SPEEDS</t>
  </si>
  <si>
    <t xml:space="preserve">         TIMES</t>
  </si>
  <si>
    <t>LOADED</t>
  </si>
  <si>
    <t>EMPTY</t>
  </si>
  <si>
    <t>TOTAL</t>
  </si>
  <si>
    <t>L+E</t>
  </si>
  <si>
    <t>ADD</t>
  </si>
  <si>
    <t>WEIGHTED ROAD SPEEDS TO COMMON JUNCTION</t>
  </si>
  <si>
    <t>Blks</t>
  </si>
  <si>
    <t xml:space="preserve">WEIGHTED </t>
  </si>
  <si>
    <t>WEIGHTED</t>
  </si>
  <si>
    <t>Blk</t>
  </si>
  <si>
    <t>Block</t>
  </si>
  <si>
    <t>Length</t>
  </si>
  <si>
    <t>Speed</t>
  </si>
  <si>
    <t>Time</t>
  </si>
  <si>
    <t>TIME</t>
  </si>
  <si>
    <t>DISTANCE</t>
  </si>
  <si>
    <t>Volume</t>
  </si>
  <si>
    <t xml:space="preserve"> (km)</t>
  </si>
  <si>
    <t>(Km/h)</t>
  </si>
  <si>
    <t>(min)</t>
  </si>
  <si>
    <t>(km)</t>
  </si>
  <si>
    <t>(By Vol)</t>
  </si>
  <si>
    <t>(By vol)</t>
  </si>
  <si>
    <t xml:space="preserve"> </t>
  </si>
  <si>
    <t>Total:</t>
  </si>
  <si>
    <t>Total time (min):</t>
  </si>
  <si>
    <t>Total dist (km):</t>
  </si>
  <si>
    <t>EMPTY SPEED WEIGHTED BY VOLUME:</t>
  </si>
  <si>
    <t>Km/h</t>
  </si>
  <si>
    <t>EMPTY TIME WEIGHTED BY VOLUME:</t>
  </si>
  <si>
    <t>min.</t>
  </si>
  <si>
    <t>LOADED SPEED WEIGHTED BY VOLUME:</t>
  </si>
  <si>
    <t>LOADED TIME WEIGHTED BY VOLUME:</t>
  </si>
  <si>
    <t>DISTANCE TO COMMON JUNCTION:</t>
  </si>
  <si>
    <t>Km</t>
  </si>
  <si>
    <t>LICENCE:</t>
  </si>
  <si>
    <t>Common Junction</t>
  </si>
  <si>
    <t>License</t>
  </si>
  <si>
    <t>Primary + Secondary BEC Zone Area</t>
  </si>
  <si>
    <t>Primary BEC Zone</t>
  </si>
  <si>
    <t>Primary BEC Area</t>
  </si>
  <si>
    <t>Primary BEC %</t>
  </si>
  <si>
    <t>Secondary BEC Zone</t>
  </si>
  <si>
    <t>Secondary BEC Area</t>
  </si>
  <si>
    <t>Secondary BEC %</t>
  </si>
  <si>
    <t>BEC Zone other</t>
  </si>
  <si>
    <t>n/a</t>
  </si>
  <si>
    <t>License Net Area (not including RP area)</t>
  </si>
  <si>
    <t>Block Road</t>
  </si>
  <si>
    <t>(93 for Cable, 78 for all other)</t>
  </si>
  <si>
    <t>A56030</t>
  </si>
  <si>
    <t>ESSFwc3</t>
  </si>
  <si>
    <t>SBSwk1</t>
  </si>
  <si>
    <t>ESSFwk1</t>
  </si>
  <si>
    <t>1, 2, 3, 4</t>
  </si>
  <si>
    <t>Tom Crk / Tom Crk North / Coulter Crk / Promise Crk / Slough Creek</t>
  </si>
  <si>
    <t>Barkerville Hwy</t>
  </si>
  <si>
    <t>Barkerville HWY to 2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</si>
</sst>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MS Sans Serif"/>
      <family val="2"/>
    </font>
    <font>
      <b/>
      <sz val="10"/>
      <name val="MS Sans Serif"/>
      <family val="2"/>
    </font>
    <font>
      <b/>
      <sz val="8.5"/>
      <name val="MS Sans Serif"/>
      <family val="2"/>
    </font>
    <font>
      <sz val="8"/>
      <name val="MS Sans Serif"/>
      <family val="2"/>
    </font>
    <font>
      <b/>
      <sz val="8.5"/>
      <name val="MS Sans Serif"/>
      <family val="2"/>
    </font>
    <font>
      <sz val="11"/>
      <name val="MS Sans Serif"/>
      <family val="2"/>
    </font>
    <font>
      <b/>
      <i/>
      <sz val="11"/>
      <name val="MS Sans Serif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0" fillId="0" borderId="0" xfId="0" applyNumberFormat="1"/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0" fillId="0" borderId="0" xfId="0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2" fontId="4" fillId="0" borderId="0" xfId="0" applyNumberFormat="1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Border="1" applyAlignment="1"/>
    <xf numFmtId="0" fontId="5" fillId="0" borderId="4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/>
    <xf numFmtId="164" fontId="4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6" fillId="0" borderId="6" xfId="0" applyFont="1" applyBorder="1" applyAlignment="1">
      <alignment horizontal="centerContinuous"/>
    </xf>
    <xf numFmtId="0" fontId="6" fillId="0" borderId="7" xfId="0" applyFont="1" applyBorder="1" applyAlignment="1">
      <alignment horizontal="centerContinuous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/>
    <xf numFmtId="164" fontId="9" fillId="0" borderId="0" xfId="0" applyNumberFormat="1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/>
    <xf numFmtId="0" fontId="0" fillId="2" borderId="0" xfId="0" applyFill="1" applyAlignment="1">
      <alignment horizontal="center"/>
    </xf>
    <xf numFmtId="0" fontId="10" fillId="3" borderId="0" xfId="0" applyFont="1" applyFill="1"/>
    <xf numFmtId="0" fontId="0" fillId="3" borderId="0" xfId="0" applyFill="1"/>
    <xf numFmtId="9" fontId="0" fillId="3" borderId="0" xfId="0" applyNumberFormat="1" applyFill="1"/>
    <xf numFmtId="1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center"/>
    </xf>
    <xf numFmtId="0" fontId="10" fillId="0" borderId="0" xfId="0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H31" sqref="H31"/>
    </sheetView>
  </sheetViews>
  <sheetFormatPr defaultRowHeight="12.75" x14ac:dyDescent="0.2"/>
  <cols>
    <col min="1" max="1" width="23.28515625" customWidth="1"/>
    <col min="3" max="3" width="12" customWidth="1"/>
  </cols>
  <sheetData>
    <row r="1" spans="1:6" x14ac:dyDescent="0.2">
      <c r="B1" t="s">
        <v>0</v>
      </c>
      <c r="C1" t="s">
        <v>1</v>
      </c>
    </row>
    <row r="2" spans="1:6" x14ac:dyDescent="0.2">
      <c r="A2" t="s">
        <v>2</v>
      </c>
      <c r="B2" t="s">
        <v>3</v>
      </c>
      <c r="E2" t="s">
        <v>4</v>
      </c>
    </row>
    <row r="3" spans="1:6" x14ac:dyDescent="0.2">
      <c r="C3" t="s">
        <v>5</v>
      </c>
      <c r="D3" t="s">
        <v>6</v>
      </c>
      <c r="E3" t="s">
        <v>5</v>
      </c>
      <c r="F3" t="s">
        <v>6</v>
      </c>
    </row>
    <row r="5" spans="1:6" x14ac:dyDescent="0.2">
      <c r="A5" s="54" t="s">
        <v>41</v>
      </c>
      <c r="B5">
        <v>8.6999999999999993</v>
      </c>
      <c r="C5">
        <v>27.2</v>
      </c>
      <c r="D5">
        <v>32.6</v>
      </c>
      <c r="E5" s="1">
        <v>19.2</v>
      </c>
      <c r="F5" s="1">
        <v>16.010000000000002</v>
      </c>
    </row>
    <row r="6" spans="1:6" x14ac:dyDescent="0.2">
      <c r="A6" s="54" t="s">
        <v>62</v>
      </c>
      <c r="B6">
        <v>68.2</v>
      </c>
      <c r="C6">
        <v>65</v>
      </c>
      <c r="D6">
        <v>70</v>
      </c>
      <c r="E6" s="1">
        <f>60/C6*B6</f>
        <v>62.953846153846158</v>
      </c>
      <c r="F6" s="1">
        <f>60/D6*B6</f>
        <v>58.457142857142856</v>
      </c>
    </row>
    <row r="7" spans="1:6" x14ac:dyDescent="0.2">
      <c r="A7" s="54"/>
      <c r="E7" s="1"/>
      <c r="F7" s="1"/>
    </row>
    <row r="8" spans="1:6" x14ac:dyDescent="0.2">
      <c r="A8" s="54"/>
      <c r="E8" s="1"/>
      <c r="F8" s="1"/>
    </row>
    <row r="9" spans="1:6" x14ac:dyDescent="0.2">
      <c r="A9" s="54"/>
      <c r="E9" s="1"/>
      <c r="F9" s="1"/>
    </row>
    <row r="11" spans="1:6" x14ac:dyDescent="0.2">
      <c r="E11" s="1"/>
      <c r="F11" s="1"/>
    </row>
    <row r="12" spans="1:6" x14ac:dyDescent="0.2">
      <c r="E12" s="1"/>
      <c r="F12" s="1"/>
    </row>
    <row r="14" spans="1:6" x14ac:dyDescent="0.2">
      <c r="A14" t="s">
        <v>7</v>
      </c>
      <c r="B14" s="4">
        <f>SUM(B5:B13)</f>
        <v>76.900000000000006</v>
      </c>
      <c r="C14" s="2"/>
      <c r="D14" s="2"/>
      <c r="E14" s="2">
        <f>SUM(E5:E11)</f>
        <v>82.15384615384616</v>
      </c>
      <c r="F14" s="2">
        <f>SUM(F5:F13)</f>
        <v>74.467142857142861</v>
      </c>
    </row>
    <row r="15" spans="1:6" x14ac:dyDescent="0.2">
      <c r="B15" s="54"/>
    </row>
    <row r="16" spans="1:6" x14ac:dyDescent="0.2">
      <c r="A16" t="s">
        <v>8</v>
      </c>
      <c r="B16" s="2">
        <f>E14+F14</f>
        <v>156.62098901098904</v>
      </c>
    </row>
    <row r="17" spans="1:4" x14ac:dyDescent="0.2">
      <c r="A17" t="s">
        <v>9</v>
      </c>
      <c r="B17">
        <v>78</v>
      </c>
      <c r="C17" t="s">
        <v>54</v>
      </c>
    </row>
    <row r="18" spans="1:4" x14ac:dyDescent="0.2">
      <c r="B18" s="2">
        <f>B16+B17</f>
        <v>234.62098901098904</v>
      </c>
      <c r="D18" s="3">
        <f>B18/60</f>
        <v>3.9103498168498172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opLeftCell="A7" zoomScale="90" zoomScaleNormal="90" workbookViewId="0">
      <selection activeCell="A22" sqref="A22"/>
    </sheetView>
  </sheetViews>
  <sheetFormatPr defaultRowHeight="12.75" x14ac:dyDescent="0.2"/>
  <cols>
    <col min="1" max="1" width="11.5703125" style="12" customWidth="1"/>
    <col min="2" max="2" width="7.5703125" style="12" customWidth="1"/>
    <col min="3" max="3" width="1.7109375" style="5" customWidth="1"/>
    <col min="4" max="4" width="6.7109375" style="12" customWidth="1"/>
    <col min="5" max="5" width="6.85546875" style="12" customWidth="1"/>
    <col min="6" max="6" width="8.7109375" style="12" customWidth="1"/>
    <col min="7" max="7" width="1.7109375" style="5" customWidth="1"/>
    <col min="8" max="8" width="6.7109375" style="12" customWidth="1"/>
    <col min="9" max="9" width="9.7109375" style="12" customWidth="1"/>
    <col min="10" max="10" width="8.7109375" style="12" customWidth="1"/>
    <col min="11" max="11" width="1.7109375" style="5" customWidth="1"/>
    <col min="12" max="12" width="6.7109375" style="12" customWidth="1"/>
    <col min="13" max="13" width="6.85546875" style="12" customWidth="1"/>
    <col min="14" max="14" width="9.140625" style="12"/>
    <col min="15" max="15" width="1.7109375" style="5" customWidth="1"/>
    <col min="16" max="16" width="9" style="5" customWidth="1"/>
    <col min="17" max="17" width="7.5703125" style="12" customWidth="1"/>
    <col min="18" max="18" width="10.7109375" style="12" customWidth="1"/>
    <col min="19" max="19" width="1.7109375" style="5" customWidth="1"/>
    <col min="20" max="20" width="10.5703125" style="13" customWidth="1"/>
    <col min="21" max="21" width="12" style="13" customWidth="1"/>
    <col min="22" max="22" width="16.28515625" style="9" customWidth="1"/>
    <col min="23" max="23" width="13.85546875" style="9" customWidth="1"/>
    <col min="24" max="16384" width="9.140625" style="9"/>
  </cols>
  <sheetData>
    <row r="1" spans="1:23" ht="15.75" x14ac:dyDescent="0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8"/>
    </row>
    <row r="2" spans="1:23" x14ac:dyDescent="0.2">
      <c r="A2" s="10" t="s">
        <v>40</v>
      </c>
      <c r="B2" s="11" t="s">
        <v>55</v>
      </c>
      <c r="C2" s="10"/>
      <c r="D2" s="10"/>
    </row>
    <row r="3" spans="1:23" x14ac:dyDescent="0.2">
      <c r="A3" s="10"/>
      <c r="B3" s="11"/>
      <c r="C3" s="10"/>
      <c r="D3" s="10"/>
    </row>
    <row r="4" spans="1:23" x14ac:dyDescent="0.2">
      <c r="A4" s="5" t="s">
        <v>11</v>
      </c>
      <c r="B4" s="59" t="s">
        <v>59</v>
      </c>
    </row>
    <row r="5" spans="1:23" x14ac:dyDescent="0.2">
      <c r="A5" s="5"/>
    </row>
    <row r="6" spans="1:23" x14ac:dyDescent="0.2">
      <c r="A6" s="11" t="s">
        <v>6</v>
      </c>
    </row>
    <row r="7" spans="1:23" ht="38.25" x14ac:dyDescent="0.2">
      <c r="B7" s="5"/>
      <c r="D7" s="53" t="s">
        <v>53</v>
      </c>
      <c r="E7" s="7"/>
      <c r="F7" s="7"/>
      <c r="H7" s="61" t="s">
        <v>60</v>
      </c>
      <c r="I7" s="7"/>
      <c r="J7" s="7"/>
      <c r="L7" s="53" t="s">
        <v>61</v>
      </c>
      <c r="M7" s="7"/>
      <c r="N7" s="7"/>
      <c r="P7" s="53"/>
      <c r="Q7" s="7"/>
      <c r="R7" s="7"/>
      <c r="T7" s="12" t="s">
        <v>7</v>
      </c>
      <c r="U7" s="12" t="s">
        <v>12</v>
      </c>
      <c r="V7" s="13" t="s">
        <v>7</v>
      </c>
      <c r="W7" s="13" t="s">
        <v>13</v>
      </c>
    </row>
    <row r="8" spans="1:23" x14ac:dyDescent="0.2">
      <c r="A8" s="12" t="s">
        <v>14</v>
      </c>
      <c r="B8" s="12" t="s">
        <v>15</v>
      </c>
      <c r="D8" s="12" t="s">
        <v>16</v>
      </c>
      <c r="E8" s="12" t="s">
        <v>17</v>
      </c>
      <c r="F8" s="12" t="s">
        <v>18</v>
      </c>
      <c r="H8" s="12" t="s">
        <v>16</v>
      </c>
      <c r="I8" s="12" t="s">
        <v>17</v>
      </c>
      <c r="J8" s="12" t="s">
        <v>18</v>
      </c>
      <c r="L8" s="12" t="s">
        <v>16</v>
      </c>
      <c r="M8" s="12" t="s">
        <v>17</v>
      </c>
      <c r="N8" s="12" t="s">
        <v>18</v>
      </c>
      <c r="P8" s="12" t="s">
        <v>16</v>
      </c>
      <c r="Q8" s="12" t="s">
        <v>17</v>
      </c>
      <c r="R8" s="12" t="s">
        <v>18</v>
      </c>
      <c r="T8" s="14" t="s">
        <v>19</v>
      </c>
      <c r="U8" s="7" t="s">
        <v>19</v>
      </c>
      <c r="V8" s="13" t="s">
        <v>20</v>
      </c>
      <c r="W8" s="13" t="s">
        <v>20</v>
      </c>
    </row>
    <row r="9" spans="1:23" x14ac:dyDescent="0.2">
      <c r="A9" s="15"/>
      <c r="B9" s="15" t="s">
        <v>21</v>
      </c>
      <c r="C9" s="16"/>
      <c r="D9" s="15" t="s">
        <v>22</v>
      </c>
      <c r="E9" s="15" t="s">
        <v>23</v>
      </c>
      <c r="F9" s="15" t="s">
        <v>24</v>
      </c>
      <c r="G9" s="16"/>
      <c r="H9" s="15" t="s">
        <v>25</v>
      </c>
      <c r="I9" s="15" t="s">
        <v>23</v>
      </c>
      <c r="J9" s="15" t="s">
        <v>24</v>
      </c>
      <c r="K9" s="16"/>
      <c r="L9" s="15" t="s">
        <v>25</v>
      </c>
      <c r="M9" s="15" t="s">
        <v>23</v>
      </c>
      <c r="N9" s="15" t="s">
        <v>24</v>
      </c>
      <c r="O9" s="16"/>
      <c r="P9" s="15" t="s">
        <v>22</v>
      </c>
      <c r="Q9" s="15" t="s">
        <v>23</v>
      </c>
      <c r="R9" s="15" t="s">
        <v>24</v>
      </c>
      <c r="S9" s="16"/>
      <c r="T9" s="15" t="s">
        <v>24</v>
      </c>
      <c r="U9" s="15" t="s">
        <v>26</v>
      </c>
      <c r="V9" s="17" t="s">
        <v>25</v>
      </c>
      <c r="W9" s="17" t="s">
        <v>27</v>
      </c>
    </row>
    <row r="10" spans="1:23" x14ac:dyDescent="0.2">
      <c r="A10" s="12">
        <v>1</v>
      </c>
      <c r="B10" s="55">
        <v>3838</v>
      </c>
      <c r="D10" s="60">
        <v>0.5</v>
      </c>
      <c r="E10" s="12">
        <v>20</v>
      </c>
      <c r="F10" s="13">
        <f>IF(D10=0, ,(D10/E10)*60)</f>
        <v>1.5</v>
      </c>
      <c r="H10" s="60">
        <v>8.1999999999999993</v>
      </c>
      <c r="I10" s="12">
        <v>30</v>
      </c>
      <c r="J10" s="13">
        <f t="shared" ref="J10:J23" si="0">IF(H10=0, ,(H10/I10)*60)</f>
        <v>16.399999999999999</v>
      </c>
      <c r="L10" s="60">
        <v>0</v>
      </c>
      <c r="M10" s="12">
        <v>70</v>
      </c>
      <c r="N10" s="13">
        <f t="shared" ref="N10:N23" si="1">IF(L10=0, ,(L10/M10)*60)</f>
        <v>0</v>
      </c>
      <c r="P10" s="60"/>
      <c r="R10" s="13">
        <f t="shared" ref="R10:R23" si="2">IF(P10=0, ,(P10/Q10)*60)</f>
        <v>0</v>
      </c>
      <c r="S10" s="18"/>
      <c r="T10" s="13">
        <f>F10+J10+N10+R10</f>
        <v>17.899999999999999</v>
      </c>
      <c r="U10" s="13">
        <f>IF($B$24=0, ,T10*B10/$B$24)</f>
        <v>2.7542877761295754</v>
      </c>
      <c r="V10" s="13">
        <f t="shared" ref="V10:V18" si="3">D10+H10+L10+P10</f>
        <v>8.6999999999999993</v>
      </c>
      <c r="W10" s="13">
        <f t="shared" ref="W10:W23" si="4">IF($B$24=0, ,V10*B10/$B$24)</f>
        <v>1.3386761816942629</v>
      </c>
    </row>
    <row r="11" spans="1:23" x14ac:dyDescent="0.2">
      <c r="A11" s="12">
        <v>2</v>
      </c>
      <c r="B11" s="55">
        <v>4456</v>
      </c>
      <c r="D11" s="60">
        <v>0</v>
      </c>
      <c r="E11" s="12">
        <v>20</v>
      </c>
      <c r="F11" s="13">
        <f t="shared" ref="F11:F23" si="5">IF(D11=0, ,(D11/E11)*60)</f>
        <v>0</v>
      </c>
      <c r="H11" s="60">
        <v>9.1999999999999993</v>
      </c>
      <c r="I11" s="12">
        <v>30</v>
      </c>
      <c r="J11" s="13">
        <f t="shared" si="0"/>
        <v>18.399999999999999</v>
      </c>
      <c r="L11" s="60">
        <v>0</v>
      </c>
      <c r="M11" s="12">
        <v>70</v>
      </c>
      <c r="N11" s="13">
        <f t="shared" si="1"/>
        <v>0</v>
      </c>
      <c r="P11" s="60"/>
      <c r="R11" s="13">
        <f t="shared" si="2"/>
        <v>0</v>
      </c>
      <c r="S11" s="18"/>
      <c r="T11" s="13">
        <f t="shared" ref="T11:T23" si="6">F11+J11+N11+R11</f>
        <v>18.399999999999999</v>
      </c>
      <c r="U11" s="13">
        <f t="shared" ref="U11:U23" si="7">IF($B$24=0, ,T11*B11/$B$24)</f>
        <v>3.2871106121958062</v>
      </c>
      <c r="V11" s="13">
        <f t="shared" si="3"/>
        <v>9.1999999999999993</v>
      </c>
      <c r="W11" s="13">
        <f t="shared" si="4"/>
        <v>1.6435553060979031</v>
      </c>
    </row>
    <row r="12" spans="1:23" x14ac:dyDescent="0.2">
      <c r="A12" s="12">
        <v>3</v>
      </c>
      <c r="B12" s="55">
        <v>11878</v>
      </c>
      <c r="D12" s="60">
        <v>0.5</v>
      </c>
      <c r="E12" s="12">
        <v>20</v>
      </c>
      <c r="F12" s="13">
        <f t="shared" si="5"/>
        <v>1.5</v>
      </c>
      <c r="H12" s="60">
        <v>5.5</v>
      </c>
      <c r="I12" s="12">
        <v>30</v>
      </c>
      <c r="J12" s="13">
        <f t="shared" si="0"/>
        <v>11</v>
      </c>
      <c r="L12" s="60">
        <v>2.2999999999999998</v>
      </c>
      <c r="M12" s="12">
        <v>70</v>
      </c>
      <c r="N12" s="13">
        <f t="shared" si="1"/>
        <v>1.9714285714285713</v>
      </c>
      <c r="P12" s="60"/>
      <c r="R12" s="13">
        <f t="shared" si="2"/>
        <v>0</v>
      </c>
      <c r="S12" s="18"/>
      <c r="T12" s="13">
        <f t="shared" si="6"/>
        <v>14.471428571428572</v>
      </c>
      <c r="U12" s="13">
        <f t="shared" si="7"/>
        <v>6.8913774835195669</v>
      </c>
      <c r="V12" s="13">
        <f t="shared" si="3"/>
        <v>8.3000000000000007</v>
      </c>
      <c r="W12" s="13">
        <f t="shared" si="4"/>
        <v>3.9525077175961196</v>
      </c>
    </row>
    <row r="13" spans="1:23" x14ac:dyDescent="0.2">
      <c r="A13" s="12">
        <v>4</v>
      </c>
      <c r="B13" s="55">
        <v>4771</v>
      </c>
      <c r="D13" s="60">
        <v>0.3</v>
      </c>
      <c r="E13" s="12">
        <v>20</v>
      </c>
      <c r="F13" s="13">
        <f t="shared" si="5"/>
        <v>0.89999999999999991</v>
      </c>
      <c r="H13" s="60">
        <v>6.6</v>
      </c>
      <c r="I13" s="12">
        <v>30</v>
      </c>
      <c r="J13" s="13">
        <f t="shared" si="0"/>
        <v>13.2</v>
      </c>
      <c r="L13" s="60">
        <v>2.2999999999999998</v>
      </c>
      <c r="M13" s="12">
        <v>70</v>
      </c>
      <c r="N13" s="13">
        <f t="shared" si="1"/>
        <v>1.9714285714285713</v>
      </c>
      <c r="P13" s="60"/>
      <c r="R13" s="13">
        <f t="shared" si="2"/>
        <v>0</v>
      </c>
      <c r="S13" s="18"/>
      <c r="T13" s="13">
        <f t="shared" si="6"/>
        <v>16.071428571428569</v>
      </c>
      <c r="U13" s="13">
        <f t="shared" si="7"/>
        <v>3.0740803317277678</v>
      </c>
      <c r="V13" s="13">
        <f t="shared" si="3"/>
        <v>9.1999999999999993</v>
      </c>
      <c r="W13" s="13">
        <f t="shared" si="4"/>
        <v>1.7597402076734954</v>
      </c>
    </row>
    <row r="14" spans="1:23" x14ac:dyDescent="0.2">
      <c r="B14" s="55"/>
      <c r="D14" s="60"/>
      <c r="F14" s="13">
        <f t="shared" si="5"/>
        <v>0</v>
      </c>
      <c r="H14" s="60"/>
      <c r="J14" s="13">
        <f t="shared" si="0"/>
        <v>0</v>
      </c>
      <c r="L14" s="60"/>
      <c r="N14" s="13">
        <f t="shared" si="1"/>
        <v>0</v>
      </c>
      <c r="P14" s="60"/>
      <c r="R14" s="13">
        <f t="shared" si="2"/>
        <v>0</v>
      </c>
      <c r="S14" s="18"/>
      <c r="T14" s="13">
        <f t="shared" si="6"/>
        <v>0</v>
      </c>
      <c r="U14" s="13">
        <f t="shared" si="7"/>
        <v>0</v>
      </c>
      <c r="V14" s="13">
        <f t="shared" si="3"/>
        <v>0</v>
      </c>
      <c r="W14" s="13">
        <f t="shared" si="4"/>
        <v>0</v>
      </c>
    </row>
    <row r="15" spans="1:23" x14ac:dyDescent="0.2">
      <c r="B15" s="55"/>
      <c r="D15" s="60"/>
      <c r="F15" s="13">
        <f t="shared" si="5"/>
        <v>0</v>
      </c>
      <c r="H15" s="60"/>
      <c r="J15" s="13">
        <f t="shared" si="0"/>
        <v>0</v>
      </c>
      <c r="L15" s="60"/>
      <c r="N15" s="13">
        <f t="shared" si="1"/>
        <v>0</v>
      </c>
      <c r="P15" s="60"/>
      <c r="R15" s="13">
        <f t="shared" si="2"/>
        <v>0</v>
      </c>
      <c r="S15" s="18"/>
      <c r="T15" s="13">
        <f t="shared" si="6"/>
        <v>0</v>
      </c>
      <c r="U15" s="13">
        <f t="shared" si="7"/>
        <v>0</v>
      </c>
      <c r="V15" s="13">
        <f t="shared" si="3"/>
        <v>0</v>
      </c>
      <c r="W15" s="13">
        <f t="shared" si="4"/>
        <v>0</v>
      </c>
    </row>
    <row r="16" spans="1:23" x14ac:dyDescent="0.2">
      <c r="B16" s="55"/>
      <c r="D16" s="60"/>
      <c r="F16" s="13">
        <f t="shared" si="5"/>
        <v>0</v>
      </c>
      <c r="H16" s="60"/>
      <c r="J16" s="13">
        <f t="shared" si="0"/>
        <v>0</v>
      </c>
      <c r="L16" s="60"/>
      <c r="N16" s="13">
        <f t="shared" si="1"/>
        <v>0</v>
      </c>
      <c r="P16" s="60"/>
      <c r="R16" s="13">
        <f t="shared" si="2"/>
        <v>0</v>
      </c>
      <c r="S16" s="18"/>
      <c r="T16" s="13">
        <f t="shared" si="6"/>
        <v>0</v>
      </c>
      <c r="U16" s="13">
        <f t="shared" si="7"/>
        <v>0</v>
      </c>
      <c r="V16" s="13">
        <f t="shared" si="3"/>
        <v>0</v>
      </c>
      <c r="W16" s="13">
        <f t="shared" si="4"/>
        <v>0</v>
      </c>
    </row>
    <row r="17" spans="1:23" x14ac:dyDescent="0.2">
      <c r="B17" s="55"/>
      <c r="D17" s="60"/>
      <c r="F17" s="13">
        <f t="shared" si="5"/>
        <v>0</v>
      </c>
      <c r="H17" s="60"/>
      <c r="J17" s="13">
        <f t="shared" si="0"/>
        <v>0</v>
      </c>
      <c r="L17" s="60"/>
      <c r="N17" s="13">
        <f t="shared" si="1"/>
        <v>0</v>
      </c>
      <c r="P17" s="60"/>
      <c r="R17" s="13">
        <f t="shared" si="2"/>
        <v>0</v>
      </c>
      <c r="S17" s="18"/>
      <c r="T17" s="13">
        <f t="shared" si="6"/>
        <v>0</v>
      </c>
      <c r="U17" s="13">
        <f t="shared" si="7"/>
        <v>0</v>
      </c>
      <c r="V17" s="13">
        <f t="shared" si="3"/>
        <v>0</v>
      </c>
      <c r="W17" s="13">
        <f t="shared" si="4"/>
        <v>0</v>
      </c>
    </row>
    <row r="18" spans="1:23" x14ac:dyDescent="0.2">
      <c r="B18" s="55"/>
      <c r="D18" s="60"/>
      <c r="F18" s="13">
        <f t="shared" si="5"/>
        <v>0</v>
      </c>
      <c r="H18" s="60"/>
      <c r="J18" s="13">
        <f t="shared" si="0"/>
        <v>0</v>
      </c>
      <c r="L18" s="60"/>
      <c r="N18" s="13">
        <f t="shared" si="1"/>
        <v>0</v>
      </c>
      <c r="P18" s="60"/>
      <c r="R18" s="13">
        <f t="shared" si="2"/>
        <v>0</v>
      </c>
      <c r="S18" s="18"/>
      <c r="T18" s="13">
        <f t="shared" si="6"/>
        <v>0</v>
      </c>
      <c r="U18" s="13">
        <f t="shared" si="7"/>
        <v>0</v>
      </c>
      <c r="V18" s="13">
        <f t="shared" si="3"/>
        <v>0</v>
      </c>
      <c r="W18" s="13">
        <f t="shared" si="4"/>
        <v>0</v>
      </c>
    </row>
    <row r="19" spans="1:23" x14ac:dyDescent="0.2">
      <c r="B19" s="55"/>
      <c r="D19" s="60"/>
      <c r="F19" s="13">
        <f t="shared" si="5"/>
        <v>0</v>
      </c>
      <c r="H19" s="60"/>
      <c r="J19" s="13">
        <f t="shared" si="0"/>
        <v>0</v>
      </c>
      <c r="L19" s="60"/>
      <c r="N19" s="13">
        <f t="shared" si="1"/>
        <v>0</v>
      </c>
      <c r="P19" s="60"/>
      <c r="R19" s="13">
        <f t="shared" si="2"/>
        <v>0</v>
      </c>
      <c r="S19" s="18"/>
      <c r="T19" s="13">
        <f t="shared" si="6"/>
        <v>0</v>
      </c>
      <c r="U19" s="13">
        <f t="shared" si="7"/>
        <v>0</v>
      </c>
      <c r="V19" s="13">
        <f t="shared" ref="V19:V23" si="8">D19+H19+L19+P19</f>
        <v>0</v>
      </c>
      <c r="W19" s="13">
        <f t="shared" si="4"/>
        <v>0</v>
      </c>
    </row>
    <row r="20" spans="1:23" x14ac:dyDescent="0.2">
      <c r="B20" s="55"/>
      <c r="D20" s="60"/>
      <c r="F20" s="13">
        <f t="shared" si="5"/>
        <v>0</v>
      </c>
      <c r="H20" s="60"/>
      <c r="J20" s="13">
        <f t="shared" si="0"/>
        <v>0</v>
      </c>
      <c r="L20" s="60"/>
      <c r="N20" s="13">
        <f t="shared" si="1"/>
        <v>0</v>
      </c>
      <c r="P20" s="60"/>
      <c r="R20" s="13">
        <f t="shared" si="2"/>
        <v>0</v>
      </c>
      <c r="S20" s="18"/>
      <c r="T20" s="13">
        <f t="shared" si="6"/>
        <v>0</v>
      </c>
      <c r="U20" s="13">
        <f t="shared" si="7"/>
        <v>0</v>
      </c>
      <c r="V20" s="13">
        <f t="shared" si="8"/>
        <v>0</v>
      </c>
      <c r="W20" s="13">
        <f t="shared" si="4"/>
        <v>0</v>
      </c>
    </row>
    <row r="21" spans="1:23" x14ac:dyDescent="0.2">
      <c r="B21" s="55"/>
      <c r="D21" s="60"/>
      <c r="F21" s="13">
        <f t="shared" si="5"/>
        <v>0</v>
      </c>
      <c r="H21" s="60"/>
      <c r="J21" s="13">
        <f t="shared" si="0"/>
        <v>0</v>
      </c>
      <c r="L21" s="60"/>
      <c r="N21" s="13">
        <f t="shared" si="1"/>
        <v>0</v>
      </c>
      <c r="P21" s="60"/>
      <c r="R21" s="13">
        <f t="shared" si="2"/>
        <v>0</v>
      </c>
      <c r="S21" s="18"/>
      <c r="T21" s="13">
        <f t="shared" si="6"/>
        <v>0</v>
      </c>
      <c r="U21" s="13">
        <f t="shared" si="7"/>
        <v>0</v>
      </c>
      <c r="V21" s="13">
        <f t="shared" si="8"/>
        <v>0</v>
      </c>
      <c r="W21" s="13">
        <f t="shared" si="4"/>
        <v>0</v>
      </c>
    </row>
    <row r="22" spans="1:23" x14ac:dyDescent="0.2">
      <c r="B22" s="55"/>
      <c r="D22" s="60"/>
      <c r="F22" s="13">
        <f t="shared" si="5"/>
        <v>0</v>
      </c>
      <c r="H22" s="60"/>
      <c r="J22" s="13">
        <f t="shared" si="0"/>
        <v>0</v>
      </c>
      <c r="L22" s="60"/>
      <c r="N22" s="13">
        <f t="shared" si="1"/>
        <v>0</v>
      </c>
      <c r="P22" s="60"/>
      <c r="R22" s="13">
        <f t="shared" si="2"/>
        <v>0</v>
      </c>
      <c r="S22" s="18"/>
      <c r="T22" s="13">
        <f t="shared" si="6"/>
        <v>0</v>
      </c>
      <c r="U22" s="13">
        <f t="shared" si="7"/>
        <v>0</v>
      </c>
      <c r="V22" s="13">
        <f t="shared" si="8"/>
        <v>0</v>
      </c>
      <c r="W22" s="13">
        <f t="shared" si="4"/>
        <v>0</v>
      </c>
    </row>
    <row r="23" spans="1:23" x14ac:dyDescent="0.2">
      <c r="A23" s="12" t="s">
        <v>28</v>
      </c>
      <c r="B23" s="55"/>
      <c r="D23" s="60"/>
      <c r="F23" s="13">
        <f t="shared" si="5"/>
        <v>0</v>
      </c>
      <c r="H23" s="60"/>
      <c r="J23" s="13">
        <f t="shared" si="0"/>
        <v>0</v>
      </c>
      <c r="L23" s="60"/>
      <c r="N23" s="13">
        <f t="shared" si="1"/>
        <v>0</v>
      </c>
      <c r="P23" s="60"/>
      <c r="R23" s="13">
        <f t="shared" si="2"/>
        <v>0</v>
      </c>
      <c r="S23" s="18"/>
      <c r="T23" s="13">
        <f t="shared" si="6"/>
        <v>0</v>
      </c>
      <c r="U23" s="13">
        <f t="shared" si="7"/>
        <v>0</v>
      </c>
      <c r="V23" s="13">
        <f t="shared" si="8"/>
        <v>0</v>
      </c>
      <c r="W23" s="13">
        <f t="shared" si="4"/>
        <v>0</v>
      </c>
    </row>
    <row r="24" spans="1:23" x14ac:dyDescent="0.2">
      <c r="A24" s="19" t="s">
        <v>29</v>
      </c>
      <c r="B24" s="12">
        <f>SUM(B10:B23)</f>
        <v>24943</v>
      </c>
      <c r="P24" s="12"/>
      <c r="S24" s="18"/>
      <c r="T24" s="19" t="s">
        <v>30</v>
      </c>
      <c r="U24" s="20">
        <f>SUM(U10:U23)</f>
        <v>16.006856203572717</v>
      </c>
      <c r="V24" s="21" t="s">
        <v>31</v>
      </c>
      <c r="W24" s="20">
        <f>SUM(W10:W23)</f>
        <v>8.6944794130617815</v>
      </c>
    </row>
    <row r="25" spans="1:23" x14ac:dyDescent="0.2">
      <c r="P25" s="12"/>
    </row>
    <row r="26" spans="1:23" x14ac:dyDescent="0.2">
      <c r="A26" s="10" t="s">
        <v>5</v>
      </c>
      <c r="P26" s="12"/>
    </row>
    <row r="27" spans="1:23" x14ac:dyDescent="0.2">
      <c r="B27" s="5"/>
      <c r="D27" s="7" t="str">
        <f>D7</f>
        <v>Block Road</v>
      </c>
      <c r="E27" s="7"/>
      <c r="F27" s="7"/>
      <c r="H27" s="7"/>
      <c r="I27" s="7" t="str">
        <f>H7</f>
        <v>Tom Crk / Tom Crk North / Coulter Crk / Promise Crk / Slough Creek</v>
      </c>
      <c r="J27" s="7"/>
      <c r="L27" s="7" t="str">
        <f>L7</f>
        <v>Barkerville Hwy</v>
      </c>
      <c r="M27" s="7"/>
      <c r="N27" s="7"/>
      <c r="P27" s="7">
        <f>P7</f>
        <v>0</v>
      </c>
      <c r="Q27" s="7"/>
      <c r="R27" s="7"/>
      <c r="T27" s="12" t="s">
        <v>7</v>
      </c>
      <c r="U27" s="12" t="s">
        <v>12</v>
      </c>
      <c r="V27" s="13" t="s">
        <v>7</v>
      </c>
      <c r="W27" s="13" t="s">
        <v>13</v>
      </c>
    </row>
    <row r="28" spans="1:23" x14ac:dyDescent="0.2">
      <c r="A28" s="12" t="s">
        <v>14</v>
      </c>
      <c r="B28" s="12" t="s">
        <v>15</v>
      </c>
      <c r="D28" s="12" t="s">
        <v>16</v>
      </c>
      <c r="E28" s="12" t="s">
        <v>17</v>
      </c>
      <c r="F28" s="12" t="s">
        <v>18</v>
      </c>
      <c r="H28" s="12" t="s">
        <v>16</v>
      </c>
      <c r="I28" s="12" t="s">
        <v>17</v>
      </c>
      <c r="J28" s="12" t="s">
        <v>18</v>
      </c>
      <c r="L28" s="12" t="s">
        <v>16</v>
      </c>
      <c r="M28" s="12" t="s">
        <v>17</v>
      </c>
      <c r="N28" s="12" t="s">
        <v>18</v>
      </c>
      <c r="P28" s="12" t="s">
        <v>16</v>
      </c>
      <c r="Q28" s="12" t="s">
        <v>17</v>
      </c>
      <c r="R28" s="12" t="s">
        <v>18</v>
      </c>
      <c r="T28" s="14" t="s">
        <v>19</v>
      </c>
      <c r="U28" s="7" t="s">
        <v>19</v>
      </c>
      <c r="V28" s="13" t="s">
        <v>20</v>
      </c>
      <c r="W28" s="13" t="s">
        <v>20</v>
      </c>
    </row>
    <row r="29" spans="1:23" x14ac:dyDescent="0.2">
      <c r="A29" s="15"/>
      <c r="B29" s="15" t="s">
        <v>21</v>
      </c>
      <c r="C29" s="16"/>
      <c r="D29" s="15" t="s">
        <v>22</v>
      </c>
      <c r="E29" s="15" t="s">
        <v>23</v>
      </c>
      <c r="F29" s="15" t="s">
        <v>24</v>
      </c>
      <c r="G29" s="16"/>
      <c r="H29" s="15" t="s">
        <v>25</v>
      </c>
      <c r="I29" s="15" t="s">
        <v>23</v>
      </c>
      <c r="J29" s="15" t="s">
        <v>24</v>
      </c>
      <c r="K29" s="16"/>
      <c r="L29" s="15" t="s">
        <v>25</v>
      </c>
      <c r="M29" s="15" t="s">
        <v>23</v>
      </c>
      <c r="N29" s="15" t="s">
        <v>24</v>
      </c>
      <c r="O29" s="16"/>
      <c r="P29" s="15" t="s">
        <v>22</v>
      </c>
      <c r="Q29" s="15" t="s">
        <v>23</v>
      </c>
      <c r="R29" s="15" t="s">
        <v>24</v>
      </c>
      <c r="S29" s="16"/>
      <c r="T29" s="15" t="s">
        <v>24</v>
      </c>
      <c r="U29" s="15" t="s">
        <v>26</v>
      </c>
      <c r="V29" s="17" t="s">
        <v>25</v>
      </c>
      <c r="W29" s="17" t="s">
        <v>27</v>
      </c>
    </row>
    <row r="30" spans="1:23" x14ac:dyDescent="0.2">
      <c r="A30" s="12">
        <f t="shared" ref="A30:B43" si="9">A10</f>
        <v>1</v>
      </c>
      <c r="B30" s="55">
        <f t="shared" si="9"/>
        <v>3838</v>
      </c>
      <c r="D30" s="13">
        <f t="shared" ref="D30:D41" si="10">D10</f>
        <v>0.5</v>
      </c>
      <c r="E30" s="12">
        <v>15</v>
      </c>
      <c r="F30" s="13">
        <f t="shared" ref="F30:F40" si="11">IF(D30=0, ,(D30/E30)*60)</f>
        <v>2</v>
      </c>
      <c r="H30" s="60">
        <f>H10</f>
        <v>8.1999999999999993</v>
      </c>
      <c r="I30" s="12">
        <v>25</v>
      </c>
      <c r="J30" s="13">
        <f t="shared" ref="J30:J43" si="12">IF(H30=0, ,(H30/I30)*60)</f>
        <v>19.679999999999996</v>
      </c>
      <c r="L30" s="60">
        <f>L10</f>
        <v>0</v>
      </c>
      <c r="M30" s="12">
        <v>65</v>
      </c>
      <c r="N30" s="13">
        <f t="shared" ref="N30:N43" si="13">IF(L30=0, ,(L30/M30)*60)</f>
        <v>0</v>
      </c>
      <c r="P30" s="60">
        <f t="shared" ref="P30:P41" si="14">P10</f>
        <v>0</v>
      </c>
      <c r="R30" s="13">
        <f t="shared" ref="R30:R40" si="15">IF(P30=0, ,(P30/Q30)*60)</f>
        <v>0</v>
      </c>
      <c r="S30" s="18"/>
      <c r="T30" s="13">
        <f>F30+J30+N30+R30</f>
        <v>21.679999999999996</v>
      </c>
      <c r="U30" s="13">
        <f>IF($B$24=0, ,T30*B30/$B$24)</f>
        <v>3.3359194964519094</v>
      </c>
      <c r="V30" s="13">
        <f t="shared" ref="V30:V43" si="16">D30+H30+L30+P30</f>
        <v>8.6999999999999993</v>
      </c>
      <c r="W30" s="13">
        <f t="shared" ref="W30:W43" si="17">IF($B$24=0, ,V30*B30/$B$24)</f>
        <v>1.3386761816942629</v>
      </c>
    </row>
    <row r="31" spans="1:23" x14ac:dyDescent="0.2">
      <c r="A31" s="12">
        <f t="shared" si="9"/>
        <v>2</v>
      </c>
      <c r="B31" s="55">
        <f t="shared" si="9"/>
        <v>4456</v>
      </c>
      <c r="D31" s="13">
        <f t="shared" si="10"/>
        <v>0</v>
      </c>
      <c r="E31" s="12">
        <v>15</v>
      </c>
      <c r="F31" s="13">
        <f t="shared" si="11"/>
        <v>0</v>
      </c>
      <c r="H31" s="60">
        <f>H11</f>
        <v>9.1999999999999993</v>
      </c>
      <c r="I31" s="12">
        <v>25</v>
      </c>
      <c r="J31" s="13">
        <f t="shared" si="12"/>
        <v>22.08</v>
      </c>
      <c r="L31" s="60">
        <f>L11</f>
        <v>0</v>
      </c>
      <c r="M31" s="12">
        <v>65</v>
      </c>
      <c r="N31" s="13">
        <f t="shared" si="13"/>
        <v>0</v>
      </c>
      <c r="P31" s="60">
        <f t="shared" si="14"/>
        <v>0</v>
      </c>
      <c r="R31" s="13">
        <f t="shared" si="15"/>
        <v>0</v>
      </c>
      <c r="S31" s="18"/>
      <c r="T31" s="13">
        <f t="shared" ref="T31:T43" si="18">F31+J31+N31+R31</f>
        <v>22.08</v>
      </c>
      <c r="U31" s="13">
        <f t="shared" ref="U31:U43" si="19">IF($B$24=0, ,T31*B31/$B$24)</f>
        <v>3.9445327346349677</v>
      </c>
      <c r="V31" s="13">
        <f t="shared" si="16"/>
        <v>9.1999999999999993</v>
      </c>
      <c r="W31" s="13">
        <f t="shared" si="17"/>
        <v>1.6435553060979031</v>
      </c>
    </row>
    <row r="32" spans="1:23" x14ac:dyDescent="0.2">
      <c r="A32" s="12">
        <f t="shared" si="9"/>
        <v>3</v>
      </c>
      <c r="B32" s="55">
        <f t="shared" si="9"/>
        <v>11878</v>
      </c>
      <c r="D32" s="13">
        <f t="shared" si="10"/>
        <v>0.5</v>
      </c>
      <c r="E32" s="12">
        <v>15</v>
      </c>
      <c r="F32" s="13">
        <f t="shared" si="11"/>
        <v>2</v>
      </c>
      <c r="H32" s="60">
        <f t="shared" ref="H32:H43" si="20">H12</f>
        <v>5.5</v>
      </c>
      <c r="I32" s="12">
        <v>25</v>
      </c>
      <c r="J32" s="13">
        <f t="shared" si="12"/>
        <v>13.2</v>
      </c>
      <c r="L32" s="60">
        <f t="shared" ref="L32:L43" si="21">L12</f>
        <v>2.2999999999999998</v>
      </c>
      <c r="M32" s="12">
        <v>65</v>
      </c>
      <c r="N32" s="13">
        <f t="shared" si="13"/>
        <v>2.1230769230769231</v>
      </c>
      <c r="P32" s="60">
        <f t="shared" si="14"/>
        <v>0</v>
      </c>
      <c r="R32" s="13">
        <f t="shared" si="15"/>
        <v>0</v>
      </c>
      <c r="S32" s="18"/>
      <c r="T32" s="13">
        <f t="shared" si="18"/>
        <v>17.323076923076922</v>
      </c>
      <c r="U32" s="13">
        <f t="shared" si="19"/>
        <v>8.2493488230087664</v>
      </c>
      <c r="V32" s="13">
        <f t="shared" si="16"/>
        <v>8.3000000000000007</v>
      </c>
      <c r="W32" s="13">
        <f t="shared" si="17"/>
        <v>3.9525077175961196</v>
      </c>
    </row>
    <row r="33" spans="1:23" x14ac:dyDescent="0.2">
      <c r="A33" s="12">
        <f t="shared" si="9"/>
        <v>4</v>
      </c>
      <c r="B33" s="55">
        <f t="shared" si="9"/>
        <v>4771</v>
      </c>
      <c r="D33" s="13">
        <f t="shared" si="10"/>
        <v>0.3</v>
      </c>
      <c r="E33" s="12">
        <v>15</v>
      </c>
      <c r="F33" s="13">
        <f t="shared" si="11"/>
        <v>1.2</v>
      </c>
      <c r="H33" s="60">
        <f t="shared" si="20"/>
        <v>6.6</v>
      </c>
      <c r="I33" s="12">
        <v>25</v>
      </c>
      <c r="J33" s="13">
        <f t="shared" si="12"/>
        <v>15.84</v>
      </c>
      <c r="L33" s="60">
        <f t="shared" si="21"/>
        <v>2.2999999999999998</v>
      </c>
      <c r="M33" s="12">
        <v>65</v>
      </c>
      <c r="N33" s="13">
        <f t="shared" si="13"/>
        <v>2.1230769230769231</v>
      </c>
      <c r="P33" s="60">
        <f t="shared" si="14"/>
        <v>0</v>
      </c>
      <c r="R33" s="13">
        <f t="shared" si="15"/>
        <v>0</v>
      </c>
      <c r="S33" s="18"/>
      <c r="T33" s="13">
        <f t="shared" si="18"/>
        <v>19.163076923076922</v>
      </c>
      <c r="U33" s="13">
        <f t="shared" si="19"/>
        <v>3.66543880046506</v>
      </c>
      <c r="V33" s="13">
        <f t="shared" si="16"/>
        <v>9.1999999999999993</v>
      </c>
      <c r="W33" s="13">
        <f t="shared" si="17"/>
        <v>1.7597402076734954</v>
      </c>
    </row>
    <row r="34" spans="1:23" x14ac:dyDescent="0.2">
      <c r="A34" s="12">
        <f t="shared" si="9"/>
        <v>0</v>
      </c>
      <c r="B34" s="55">
        <f t="shared" si="9"/>
        <v>0</v>
      </c>
      <c r="D34" s="13">
        <f t="shared" si="10"/>
        <v>0</v>
      </c>
      <c r="F34" s="13">
        <f t="shared" si="11"/>
        <v>0</v>
      </c>
      <c r="H34" s="60">
        <f t="shared" si="20"/>
        <v>0</v>
      </c>
      <c r="J34" s="13">
        <f t="shared" si="12"/>
        <v>0</v>
      </c>
      <c r="L34" s="60">
        <f t="shared" si="21"/>
        <v>0</v>
      </c>
      <c r="N34" s="13">
        <f t="shared" si="13"/>
        <v>0</v>
      </c>
      <c r="P34" s="60">
        <f t="shared" si="14"/>
        <v>0</v>
      </c>
      <c r="R34" s="13">
        <f t="shared" si="15"/>
        <v>0</v>
      </c>
      <c r="S34" s="18"/>
      <c r="T34" s="13">
        <f t="shared" si="18"/>
        <v>0</v>
      </c>
      <c r="U34" s="13">
        <f t="shared" si="19"/>
        <v>0</v>
      </c>
      <c r="V34" s="13">
        <f t="shared" si="16"/>
        <v>0</v>
      </c>
      <c r="W34" s="13">
        <f t="shared" si="17"/>
        <v>0</v>
      </c>
    </row>
    <row r="35" spans="1:23" x14ac:dyDescent="0.2">
      <c r="A35" s="12">
        <f t="shared" si="9"/>
        <v>0</v>
      </c>
      <c r="B35" s="55">
        <f t="shared" si="9"/>
        <v>0</v>
      </c>
      <c r="D35" s="13">
        <f t="shared" si="10"/>
        <v>0</v>
      </c>
      <c r="F35" s="13">
        <f t="shared" si="11"/>
        <v>0</v>
      </c>
      <c r="H35" s="60">
        <f t="shared" si="20"/>
        <v>0</v>
      </c>
      <c r="J35" s="13">
        <f t="shared" si="12"/>
        <v>0</v>
      </c>
      <c r="L35" s="60">
        <f t="shared" si="21"/>
        <v>0</v>
      </c>
      <c r="N35" s="13">
        <f t="shared" si="13"/>
        <v>0</v>
      </c>
      <c r="P35" s="60">
        <f t="shared" si="14"/>
        <v>0</v>
      </c>
      <c r="R35" s="13">
        <f t="shared" si="15"/>
        <v>0</v>
      </c>
      <c r="S35" s="18"/>
      <c r="T35" s="13">
        <f t="shared" si="18"/>
        <v>0</v>
      </c>
      <c r="U35" s="13">
        <f t="shared" si="19"/>
        <v>0</v>
      </c>
      <c r="V35" s="13">
        <f t="shared" si="16"/>
        <v>0</v>
      </c>
      <c r="W35" s="13">
        <f t="shared" si="17"/>
        <v>0</v>
      </c>
    </row>
    <row r="36" spans="1:23" x14ac:dyDescent="0.2">
      <c r="A36" s="12">
        <f t="shared" si="9"/>
        <v>0</v>
      </c>
      <c r="B36" s="55">
        <f t="shared" si="9"/>
        <v>0</v>
      </c>
      <c r="D36" s="13">
        <f t="shared" si="10"/>
        <v>0</v>
      </c>
      <c r="F36" s="13">
        <f t="shared" si="11"/>
        <v>0</v>
      </c>
      <c r="H36" s="60">
        <f t="shared" si="20"/>
        <v>0</v>
      </c>
      <c r="J36" s="13">
        <f t="shared" si="12"/>
        <v>0</v>
      </c>
      <c r="L36" s="60">
        <f t="shared" si="21"/>
        <v>0</v>
      </c>
      <c r="N36" s="13">
        <f t="shared" si="13"/>
        <v>0</v>
      </c>
      <c r="P36" s="60">
        <f t="shared" si="14"/>
        <v>0</v>
      </c>
      <c r="R36" s="13">
        <f t="shared" si="15"/>
        <v>0</v>
      </c>
      <c r="S36" s="18"/>
      <c r="T36" s="13">
        <f t="shared" si="18"/>
        <v>0</v>
      </c>
      <c r="U36" s="13">
        <f t="shared" si="19"/>
        <v>0</v>
      </c>
      <c r="V36" s="13">
        <f t="shared" si="16"/>
        <v>0</v>
      </c>
      <c r="W36" s="13">
        <f t="shared" si="17"/>
        <v>0</v>
      </c>
    </row>
    <row r="37" spans="1:23" x14ac:dyDescent="0.2">
      <c r="A37" s="12">
        <f t="shared" si="9"/>
        <v>0</v>
      </c>
      <c r="B37" s="55">
        <f t="shared" si="9"/>
        <v>0</v>
      </c>
      <c r="D37" s="13">
        <f t="shared" si="10"/>
        <v>0</v>
      </c>
      <c r="F37" s="13">
        <f t="shared" si="11"/>
        <v>0</v>
      </c>
      <c r="H37" s="60">
        <f t="shared" si="20"/>
        <v>0</v>
      </c>
      <c r="J37" s="13">
        <f t="shared" si="12"/>
        <v>0</v>
      </c>
      <c r="L37" s="60">
        <f t="shared" si="21"/>
        <v>0</v>
      </c>
      <c r="N37" s="13">
        <f t="shared" si="13"/>
        <v>0</v>
      </c>
      <c r="P37" s="60">
        <f t="shared" si="14"/>
        <v>0</v>
      </c>
      <c r="R37" s="13">
        <f t="shared" si="15"/>
        <v>0</v>
      </c>
      <c r="S37" s="18"/>
      <c r="T37" s="13">
        <f t="shared" si="18"/>
        <v>0</v>
      </c>
      <c r="U37" s="13">
        <f t="shared" si="19"/>
        <v>0</v>
      </c>
      <c r="V37" s="13">
        <f t="shared" si="16"/>
        <v>0</v>
      </c>
      <c r="W37" s="13">
        <f t="shared" si="17"/>
        <v>0</v>
      </c>
    </row>
    <row r="38" spans="1:23" x14ac:dyDescent="0.2">
      <c r="A38" s="12">
        <f t="shared" si="9"/>
        <v>0</v>
      </c>
      <c r="B38" s="55">
        <f t="shared" si="9"/>
        <v>0</v>
      </c>
      <c r="D38" s="13">
        <f t="shared" si="10"/>
        <v>0</v>
      </c>
      <c r="F38" s="13">
        <f t="shared" si="11"/>
        <v>0</v>
      </c>
      <c r="H38" s="60">
        <f t="shared" si="20"/>
        <v>0</v>
      </c>
      <c r="J38" s="13">
        <f t="shared" si="12"/>
        <v>0</v>
      </c>
      <c r="L38" s="60">
        <f t="shared" si="21"/>
        <v>0</v>
      </c>
      <c r="N38" s="13">
        <f t="shared" si="13"/>
        <v>0</v>
      </c>
      <c r="P38" s="60">
        <f t="shared" si="14"/>
        <v>0</v>
      </c>
      <c r="R38" s="13">
        <f t="shared" si="15"/>
        <v>0</v>
      </c>
      <c r="S38" s="18"/>
      <c r="T38" s="13">
        <f t="shared" si="18"/>
        <v>0</v>
      </c>
      <c r="U38" s="13">
        <f t="shared" si="19"/>
        <v>0</v>
      </c>
      <c r="V38" s="13">
        <f t="shared" si="16"/>
        <v>0</v>
      </c>
      <c r="W38" s="13">
        <f t="shared" si="17"/>
        <v>0</v>
      </c>
    </row>
    <row r="39" spans="1:23" x14ac:dyDescent="0.2">
      <c r="A39" s="12">
        <f t="shared" si="9"/>
        <v>0</v>
      </c>
      <c r="B39" s="55">
        <f t="shared" si="9"/>
        <v>0</v>
      </c>
      <c r="D39" s="13">
        <f t="shared" si="10"/>
        <v>0</v>
      </c>
      <c r="F39" s="13">
        <f t="shared" si="11"/>
        <v>0</v>
      </c>
      <c r="H39" s="60">
        <f t="shared" si="20"/>
        <v>0</v>
      </c>
      <c r="J39" s="13">
        <f t="shared" si="12"/>
        <v>0</v>
      </c>
      <c r="L39" s="60">
        <f t="shared" si="21"/>
        <v>0</v>
      </c>
      <c r="N39" s="13">
        <f t="shared" si="13"/>
        <v>0</v>
      </c>
      <c r="P39" s="60">
        <f t="shared" si="14"/>
        <v>0</v>
      </c>
      <c r="R39" s="13">
        <f t="shared" si="15"/>
        <v>0</v>
      </c>
      <c r="S39" s="18"/>
      <c r="T39" s="13">
        <f t="shared" si="18"/>
        <v>0</v>
      </c>
      <c r="U39" s="13">
        <f t="shared" si="19"/>
        <v>0</v>
      </c>
      <c r="V39" s="13">
        <f t="shared" si="16"/>
        <v>0</v>
      </c>
      <c r="W39" s="13">
        <f t="shared" si="17"/>
        <v>0</v>
      </c>
    </row>
    <row r="40" spans="1:23" x14ac:dyDescent="0.2">
      <c r="A40" s="12">
        <f t="shared" si="9"/>
        <v>0</v>
      </c>
      <c r="B40" s="55">
        <f t="shared" si="9"/>
        <v>0</v>
      </c>
      <c r="D40" s="13">
        <f t="shared" si="10"/>
        <v>0</v>
      </c>
      <c r="F40" s="13">
        <f t="shared" si="11"/>
        <v>0</v>
      </c>
      <c r="H40" s="60">
        <f t="shared" si="20"/>
        <v>0</v>
      </c>
      <c r="J40" s="13">
        <f t="shared" si="12"/>
        <v>0</v>
      </c>
      <c r="L40" s="60">
        <f t="shared" si="21"/>
        <v>0</v>
      </c>
      <c r="N40" s="13">
        <f t="shared" si="13"/>
        <v>0</v>
      </c>
      <c r="P40" s="60">
        <f t="shared" si="14"/>
        <v>0</v>
      </c>
      <c r="R40" s="13">
        <f t="shared" si="15"/>
        <v>0</v>
      </c>
      <c r="S40" s="18"/>
      <c r="T40" s="13">
        <f t="shared" si="18"/>
        <v>0</v>
      </c>
      <c r="U40" s="13">
        <f t="shared" si="19"/>
        <v>0</v>
      </c>
      <c r="V40" s="13">
        <f t="shared" si="16"/>
        <v>0</v>
      </c>
      <c r="W40" s="13">
        <f t="shared" si="17"/>
        <v>0</v>
      </c>
    </row>
    <row r="41" spans="1:23" x14ac:dyDescent="0.2">
      <c r="A41" s="12">
        <f t="shared" si="9"/>
        <v>0</v>
      </c>
      <c r="B41" s="55">
        <f t="shared" si="9"/>
        <v>0</v>
      </c>
      <c r="D41" s="13">
        <f t="shared" si="10"/>
        <v>0</v>
      </c>
      <c r="F41" s="13">
        <f>IF(D41=0, ,(D41/E41)*60)</f>
        <v>0</v>
      </c>
      <c r="H41" s="60">
        <f t="shared" si="20"/>
        <v>0</v>
      </c>
      <c r="J41" s="13">
        <f t="shared" si="12"/>
        <v>0</v>
      </c>
      <c r="L41" s="60">
        <f t="shared" si="21"/>
        <v>0</v>
      </c>
      <c r="N41" s="13">
        <f t="shared" si="13"/>
        <v>0</v>
      </c>
      <c r="P41" s="60">
        <f t="shared" si="14"/>
        <v>0</v>
      </c>
      <c r="R41" s="13">
        <f>IF(P41=0, ,(P41/Q41)*60)</f>
        <v>0</v>
      </c>
      <c r="S41" s="18"/>
      <c r="T41" s="13">
        <f t="shared" si="18"/>
        <v>0</v>
      </c>
      <c r="U41" s="13">
        <f t="shared" si="19"/>
        <v>0</v>
      </c>
      <c r="V41" s="13">
        <f t="shared" si="16"/>
        <v>0</v>
      </c>
      <c r="W41" s="13">
        <f t="shared" si="17"/>
        <v>0</v>
      </c>
    </row>
    <row r="42" spans="1:23" x14ac:dyDescent="0.2">
      <c r="A42" s="12">
        <f t="shared" si="9"/>
        <v>0</v>
      </c>
      <c r="B42" s="55">
        <f t="shared" ref="B42" si="22">B22</f>
        <v>0</v>
      </c>
      <c r="D42" s="13">
        <f>D22</f>
        <v>0</v>
      </c>
      <c r="F42" s="13">
        <f>IF(D42=0, ,(D42/E42)*60)</f>
        <v>0</v>
      </c>
      <c r="H42" s="60">
        <f t="shared" si="20"/>
        <v>0</v>
      </c>
      <c r="J42" s="13">
        <f t="shared" si="12"/>
        <v>0</v>
      </c>
      <c r="L42" s="60">
        <f t="shared" si="21"/>
        <v>0</v>
      </c>
      <c r="N42" s="13">
        <f t="shared" si="13"/>
        <v>0</v>
      </c>
      <c r="P42" s="60">
        <f>P22</f>
        <v>0</v>
      </c>
      <c r="R42" s="13">
        <f>IF(P42=0, ,(P42/Q42)*60)</f>
        <v>0</v>
      </c>
      <c r="S42" s="18"/>
      <c r="T42" s="13">
        <f t="shared" si="18"/>
        <v>0</v>
      </c>
      <c r="U42" s="13">
        <f t="shared" si="19"/>
        <v>0</v>
      </c>
      <c r="V42" s="13">
        <f t="shared" si="16"/>
        <v>0</v>
      </c>
      <c r="W42" s="13">
        <f t="shared" si="17"/>
        <v>0</v>
      </c>
    </row>
    <row r="43" spans="1:23" x14ac:dyDescent="0.2">
      <c r="A43" s="12" t="str">
        <f t="shared" si="9"/>
        <v xml:space="preserve"> </v>
      </c>
      <c r="B43" s="55">
        <f t="shared" ref="B43" si="23">B23</f>
        <v>0</v>
      </c>
      <c r="D43" s="13">
        <f>D23</f>
        <v>0</v>
      </c>
      <c r="F43" s="13">
        <f>IF(D43=0, ,(D43/E43)*60)</f>
        <v>0</v>
      </c>
      <c r="H43" s="60">
        <f t="shared" si="20"/>
        <v>0</v>
      </c>
      <c r="J43" s="13">
        <f t="shared" si="12"/>
        <v>0</v>
      </c>
      <c r="L43" s="60">
        <f t="shared" si="21"/>
        <v>0</v>
      </c>
      <c r="N43" s="13">
        <f t="shared" si="13"/>
        <v>0</v>
      </c>
      <c r="P43" s="60">
        <f>P23</f>
        <v>0</v>
      </c>
      <c r="R43" s="13">
        <f>IF(P43=0, ,(P43/Q43)*60)</f>
        <v>0</v>
      </c>
      <c r="S43" s="18"/>
      <c r="T43" s="13">
        <f t="shared" si="18"/>
        <v>0</v>
      </c>
      <c r="U43" s="13">
        <f t="shared" si="19"/>
        <v>0</v>
      </c>
      <c r="V43" s="13">
        <f t="shared" si="16"/>
        <v>0</v>
      </c>
      <c r="W43" s="13">
        <f t="shared" si="17"/>
        <v>0</v>
      </c>
    </row>
    <row r="44" spans="1:23" x14ac:dyDescent="0.2">
      <c r="A44" s="19" t="s">
        <v>29</v>
      </c>
      <c r="B44" s="12">
        <f>SUM(B30:B43)</f>
        <v>24943</v>
      </c>
      <c r="P44" s="12"/>
      <c r="S44" s="18"/>
      <c r="T44" s="19" t="s">
        <v>30</v>
      </c>
      <c r="U44" s="20">
        <f>SUM(U30:U43)</f>
        <v>19.195239854560704</v>
      </c>
      <c r="V44" s="21" t="s">
        <v>31</v>
      </c>
      <c r="W44" s="20">
        <f>SUM(W30:W43)</f>
        <v>8.6944794130617815</v>
      </c>
    </row>
    <row r="45" spans="1:23" ht="13.5" thickBot="1" x14ac:dyDescent="0.25">
      <c r="A45" s="19"/>
      <c r="Q45" s="19"/>
      <c r="R45" s="22"/>
      <c r="S45" s="18"/>
      <c r="T45" s="21"/>
      <c r="U45" s="22"/>
    </row>
    <row r="46" spans="1:23" s="27" customFormat="1" x14ac:dyDescent="0.2">
      <c r="A46" s="23"/>
      <c r="B46" s="23"/>
      <c r="C46" s="24"/>
      <c r="D46" s="23"/>
      <c r="E46" s="23"/>
      <c r="F46" s="23"/>
      <c r="G46" s="24"/>
      <c r="H46" s="23"/>
      <c r="I46" s="23"/>
      <c r="J46" s="23"/>
      <c r="K46" s="24"/>
      <c r="L46" s="23"/>
      <c r="M46" s="23"/>
      <c r="N46" s="23"/>
      <c r="O46" s="24"/>
      <c r="P46" s="24"/>
      <c r="Q46" s="23"/>
      <c r="R46" s="23"/>
      <c r="S46" s="24"/>
      <c r="T46" s="25"/>
      <c r="U46" s="26"/>
    </row>
    <row r="47" spans="1:23" x14ac:dyDescent="0.2">
      <c r="A47" s="28" t="s">
        <v>32</v>
      </c>
      <c r="B47" s="29"/>
      <c r="C47" s="30"/>
      <c r="D47" s="29"/>
      <c r="E47" s="29"/>
      <c r="F47" s="29"/>
      <c r="G47" s="30"/>
      <c r="H47" s="31"/>
      <c r="I47" s="32">
        <f>W24/(U24/60)</f>
        <v>32.590332426880359</v>
      </c>
      <c r="J47" s="30" t="s">
        <v>33</v>
      </c>
      <c r="K47" s="33"/>
      <c r="L47" s="34" t="s">
        <v>34</v>
      </c>
      <c r="M47"/>
      <c r="N47" s="31"/>
      <c r="O47" s="33"/>
      <c r="P47" s="33"/>
      <c r="Q47" s="14"/>
      <c r="R47" s="52">
        <f>U24</f>
        <v>16.006856203572717</v>
      </c>
      <c r="S47" s="30" t="s">
        <v>35</v>
      </c>
      <c r="T47" s="35"/>
      <c r="U47" s="36"/>
    </row>
    <row r="48" spans="1:23" x14ac:dyDescent="0.2">
      <c r="A48" s="37"/>
      <c r="B48" s="14"/>
      <c r="C48" s="33"/>
      <c r="D48" s="14"/>
      <c r="E48" s="14"/>
      <c r="F48" s="14"/>
      <c r="G48" s="33"/>
      <c r="H48" s="14"/>
      <c r="I48" s="35"/>
      <c r="J48" s="29"/>
      <c r="K48" s="33"/>
      <c r="L48"/>
      <c r="M48"/>
      <c r="N48" s="14"/>
      <c r="O48" s="33"/>
      <c r="P48" s="33"/>
      <c r="Q48" s="14"/>
      <c r="R48" s="38"/>
      <c r="S48" s="33"/>
      <c r="T48" s="35"/>
      <c r="U48" s="36"/>
    </row>
    <row r="49" spans="1:21" x14ac:dyDescent="0.2">
      <c r="A49" s="28" t="s">
        <v>36</v>
      </c>
      <c r="B49" s="29"/>
      <c r="C49" s="30"/>
      <c r="D49" s="29"/>
      <c r="E49" s="29"/>
      <c r="F49" s="29"/>
      <c r="G49" s="30"/>
      <c r="H49" s="31"/>
      <c r="I49" s="32">
        <f>W44/(U44/60)</f>
        <v>27.176985999461774</v>
      </c>
      <c r="J49" s="30" t="s">
        <v>33</v>
      </c>
      <c r="K49" s="33"/>
      <c r="L49" s="34" t="s">
        <v>37</v>
      </c>
      <c r="M49"/>
      <c r="N49" s="31"/>
      <c r="O49" s="33"/>
      <c r="P49" s="33"/>
      <c r="Q49" s="14"/>
      <c r="R49" s="52">
        <f>U44</f>
        <v>19.195239854560704</v>
      </c>
      <c r="S49" s="30" t="s">
        <v>35</v>
      </c>
      <c r="T49" s="35"/>
      <c r="U49" s="36"/>
    </row>
    <row r="50" spans="1:21" x14ac:dyDescent="0.2">
      <c r="A50" s="37"/>
      <c r="B50" s="14"/>
      <c r="C50" s="33"/>
      <c r="D50" s="14"/>
      <c r="E50" s="14"/>
      <c r="F50" s="14"/>
      <c r="G50" s="33"/>
      <c r="H50" s="14"/>
      <c r="I50" s="14"/>
      <c r="J50" s="14"/>
      <c r="K50" s="33"/>
      <c r="L50" s="14"/>
      <c r="M50" s="14"/>
      <c r="N50" s="14"/>
      <c r="O50" s="33"/>
      <c r="P50" s="33"/>
      <c r="Q50" s="14"/>
      <c r="R50" s="14"/>
      <c r="S50" s="33"/>
      <c r="T50" s="35"/>
      <c r="U50" s="36"/>
    </row>
    <row r="51" spans="1:21" x14ac:dyDescent="0.2">
      <c r="A51" s="39" t="s">
        <v>38</v>
      </c>
      <c r="B51" s="14"/>
      <c r="C51" s="33"/>
      <c r="D51" s="14"/>
      <c r="E51" s="14"/>
      <c r="F51" s="14"/>
      <c r="G51" s="33"/>
      <c r="H51" s="14"/>
      <c r="I51" s="32">
        <f>W44</f>
        <v>8.6944794130617815</v>
      </c>
      <c r="J51" s="30" t="s">
        <v>39</v>
      </c>
      <c r="K51" s="33"/>
      <c r="L51" s="14"/>
      <c r="M51" s="14"/>
      <c r="N51" s="14"/>
      <c r="O51" s="33"/>
      <c r="P51" s="33"/>
      <c r="Q51" s="14"/>
      <c r="R51" s="14"/>
      <c r="S51" s="33"/>
      <c r="T51" s="35"/>
      <c r="U51" s="36"/>
    </row>
    <row r="52" spans="1:21" ht="13.5" thickBot="1" x14ac:dyDescent="0.25">
      <c r="A52" s="40"/>
      <c r="B52" s="41"/>
      <c r="C52" s="41"/>
      <c r="D52" s="41"/>
      <c r="E52" s="41"/>
      <c r="F52" s="41"/>
      <c r="G52" s="42"/>
      <c r="H52" s="43"/>
      <c r="I52" s="43"/>
      <c r="J52" s="43"/>
      <c r="K52" s="42"/>
      <c r="L52" s="43"/>
      <c r="M52" s="43"/>
      <c r="N52" s="43"/>
      <c r="O52" s="42"/>
      <c r="P52" s="42"/>
      <c r="Q52" s="43"/>
      <c r="R52" s="43"/>
      <c r="S52" s="42"/>
      <c r="T52" s="44"/>
      <c r="U52" s="45"/>
    </row>
    <row r="54" spans="1:21" x14ac:dyDescent="0.2">
      <c r="A54" s="46"/>
    </row>
    <row r="55" spans="1:21" s="50" customFormat="1" x14ac:dyDescent="0.2">
      <c r="A55" s="47"/>
      <c r="B55" s="48"/>
      <c r="C55" s="49"/>
      <c r="D55" s="48"/>
      <c r="E55" s="48"/>
      <c r="F55" s="48"/>
      <c r="G55" s="49"/>
      <c r="H55" s="48"/>
      <c r="I55" s="48"/>
      <c r="J55" s="48"/>
      <c r="K55" s="49"/>
      <c r="M55" s="48"/>
      <c r="N55" s="48"/>
      <c r="O55" s="49"/>
      <c r="P55" s="49"/>
      <c r="Q55" s="48"/>
      <c r="R55" s="48"/>
      <c r="S55" s="49"/>
      <c r="T55" s="51"/>
      <c r="U55" s="51"/>
    </row>
    <row r="56" spans="1:21" s="50" customFormat="1" x14ac:dyDescent="0.2">
      <c r="A56" s="47"/>
      <c r="B56" s="48"/>
      <c r="C56" s="49"/>
      <c r="D56" s="48"/>
      <c r="E56" s="48"/>
      <c r="F56" s="48"/>
      <c r="G56" s="49"/>
      <c r="H56" s="48"/>
      <c r="I56" s="48"/>
      <c r="J56" s="48"/>
      <c r="K56" s="49"/>
      <c r="L56" s="48"/>
      <c r="M56" s="48"/>
      <c r="N56" s="48"/>
      <c r="O56" s="49"/>
      <c r="P56" s="49"/>
      <c r="Q56" s="48"/>
      <c r="R56" s="48"/>
      <c r="S56" s="49"/>
      <c r="T56" s="51"/>
      <c r="U56" s="51"/>
    </row>
    <row r="57" spans="1:21" s="50" customFormat="1" x14ac:dyDescent="0.2">
      <c r="A57" s="47"/>
      <c r="B57" s="48"/>
      <c r="C57" s="49"/>
      <c r="D57" s="48"/>
      <c r="E57" s="48"/>
      <c r="F57" s="48"/>
      <c r="G57" s="49"/>
      <c r="H57" s="48"/>
      <c r="I57" s="48"/>
      <c r="J57" s="48"/>
      <c r="K57" s="49"/>
      <c r="M57" s="48"/>
      <c r="N57" s="48"/>
      <c r="O57" s="49"/>
      <c r="P57" s="49"/>
      <c r="Q57" s="48"/>
      <c r="R57" s="48"/>
      <c r="S57" s="49"/>
      <c r="T57" s="51"/>
      <c r="U57" s="51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workbookViewId="0">
      <selection activeCell="G27" sqref="G27"/>
    </sheetView>
  </sheetViews>
  <sheetFormatPr defaultRowHeight="12.75" x14ac:dyDescent="0.2"/>
  <cols>
    <col min="1" max="1" width="22.140625" customWidth="1"/>
    <col min="4" max="4" width="39.28515625" customWidth="1"/>
    <col min="7" max="7" width="33.28515625" customWidth="1"/>
  </cols>
  <sheetData>
    <row r="2" spans="1:8" x14ac:dyDescent="0.2">
      <c r="A2" t="s">
        <v>42</v>
      </c>
      <c r="B2" t="s">
        <v>55</v>
      </c>
      <c r="D2" t="s">
        <v>52</v>
      </c>
      <c r="E2">
        <v>84.4</v>
      </c>
      <c r="G2" s="56" t="s">
        <v>43</v>
      </c>
      <c r="H2" s="57">
        <f>E4+E5</f>
        <v>71.5</v>
      </c>
    </row>
    <row r="3" spans="1:8" x14ac:dyDescent="0.2">
      <c r="G3" s="57"/>
      <c r="H3" s="57"/>
    </row>
    <row r="4" spans="1:8" x14ac:dyDescent="0.2">
      <c r="A4" t="s">
        <v>44</v>
      </c>
      <c r="B4" s="54" t="s">
        <v>56</v>
      </c>
      <c r="D4" t="s">
        <v>45</v>
      </c>
      <c r="E4">
        <v>42.7</v>
      </c>
      <c r="G4" s="57" t="s">
        <v>46</v>
      </c>
      <c r="H4" s="58">
        <f>E4/H2</f>
        <v>0.59720279720279723</v>
      </c>
    </row>
    <row r="5" spans="1:8" x14ac:dyDescent="0.2">
      <c r="A5" t="s">
        <v>47</v>
      </c>
      <c r="B5" s="54" t="s">
        <v>57</v>
      </c>
      <c r="D5" t="s">
        <v>48</v>
      </c>
      <c r="E5">
        <v>28.8</v>
      </c>
      <c r="G5" s="57" t="s">
        <v>49</v>
      </c>
      <c r="H5" s="58">
        <f>E5/H2</f>
        <v>0.40279720279720282</v>
      </c>
    </row>
    <row r="6" spans="1:8" x14ac:dyDescent="0.2">
      <c r="A6" s="54" t="s">
        <v>50</v>
      </c>
      <c r="B6" s="54" t="s">
        <v>58</v>
      </c>
      <c r="E6">
        <v>12.9</v>
      </c>
    </row>
    <row r="7" spans="1:8" x14ac:dyDescent="0.2">
      <c r="A7" s="54" t="s">
        <v>50</v>
      </c>
      <c r="B7" s="54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Sector Time</vt:lpstr>
      <vt:lpstr>Common Junction</vt:lpstr>
      <vt:lpstr>BEC</vt:lpstr>
    </vt:vector>
  </TitlesOfParts>
  <Company>BC Ministry of Forests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BAWATSON</dc:creator>
  <cp:lastModifiedBy>Hafer, Stephen FLNR:EX</cp:lastModifiedBy>
  <cp:lastPrinted>2012-01-18T17:43:34Z</cp:lastPrinted>
  <dcterms:created xsi:type="dcterms:W3CDTF">2004-05-26T20:51:44Z</dcterms:created>
  <dcterms:modified xsi:type="dcterms:W3CDTF">2017-01-16T22:53:24Z</dcterms:modified>
</cp:coreProperties>
</file>